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495" windowWidth="17895" windowHeight="12120" tabRatio="515" activeTab="0"/>
  </bookViews>
  <sheets>
    <sheet name="Termovol" sheetId="1" r:id="rId1"/>
    <sheet name="Param" sheetId="2" state="veryHidden" r:id="rId2"/>
  </sheets>
  <definedNames>
    <definedName name="cell_cijenaMkgObojeni">'Param'!$C$41</definedName>
    <definedName name="cell_maxDebljinaPloca">'Param'!$B$19</definedName>
    <definedName name="cell_minDebljinaPloca">'Param'!$B$18</definedName>
    <definedName name="cell_VPCpom2" localSheetId="0">'Termovol'!$I$23</definedName>
    <definedName name="cell_VPCpom2">#REF!</definedName>
    <definedName name="cellCijenaBezPreklopa">'Param'!$C$6</definedName>
    <definedName name="cellCijenaCoklProf">'Param'!$C$70</definedName>
    <definedName name="cellCijenaLamele">'Param'!$C$12</definedName>
    <definedName name="cellCijenaMinVune">'Param'!$C$15</definedName>
    <definedName name="cellCijenaPreklop">'Param'!$C$5</definedName>
    <definedName name="cellCijenaPvcProfil">'Param'!$C$71</definedName>
    <definedName name="cellCijenaStaklMrezica">'Param'!$C$73</definedName>
    <definedName name="cellCijenaXPS">'Param'!$C$9</definedName>
    <definedName name="cellPdvPosto">'Param'!$C$1</definedName>
    <definedName name="cellPovrsinaObjekta" localSheetId="0">'Termovol'!$F$5</definedName>
    <definedName name="cellPovrsinaObjekta">#REF!</definedName>
    <definedName name="cellVerzija">'Param'!#REF!</definedName>
    <definedName name="cijenaMIK140">'Param'!$C$36</definedName>
    <definedName name="rngGletMasa">'Param'!$B$29:$B$31</definedName>
    <definedName name="rngGletMasaSve">'Param'!$B$29:$C$31</definedName>
    <definedName name="rngLjepilo1">'Param'!$B$22:$B$25</definedName>
    <definedName name="rngLjepiloSve">'Param'!$B$22:$C$25</definedName>
    <definedName name="rngMineralKolor">'Param'!$B$66:$B$67</definedName>
    <definedName name="rngMineralKolorSVE">'Param'!$B$66:$D$67</definedName>
    <definedName name="rngPreklop">'Param'!$B$5:$B$6</definedName>
    <definedName name="rngPricvrsniceSVE">'Param'!$B$34:$C$39</definedName>
    <definedName name="rngPricvrsniceZaDebljStiropora">'Param'!$A$34:$B$39</definedName>
    <definedName name="rngZavrsniSloj">'Param'!$B$44:$B$50</definedName>
    <definedName name="rngZavrsniSlojSEP">'Param'!$B$59:$B$63</definedName>
    <definedName name="rngZavrsniSlojSEP_SVE">'Param'!$B$59:$F$63</definedName>
    <definedName name="rngZavrsniSlojXPS">'Param'!$B$53:$B$56</definedName>
    <definedName name="rngZavrsniSlojXPS_SVE">'Param'!$B$53:$D$56</definedName>
    <definedName name="rngZavsniSlojSVE">'Param'!$B$44:$F$50</definedName>
  </definedNames>
  <calcPr fullCalcOnLoad="1"/>
</workbook>
</file>

<file path=xl/comments1.xml><?xml version="1.0" encoding="utf-8"?>
<comments xmlns="http://schemas.openxmlformats.org/spreadsheetml/2006/main">
  <authors>
    <author>hanzek</author>
  </authors>
  <commentList>
    <comment ref="F5" authorId="0">
      <text>
        <r>
          <rPr>
            <sz val="10"/>
            <rFont val="Franklin Gothic Book"/>
            <family val="2"/>
          </rPr>
          <t xml:space="preserve">
Vrijednosti možete unositi samo u 
zeleno označenim poljima !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 xml:space="preserve">
SAMO kod završnog sloja  SEP Z 200 ,
dodatno hidrofobiranje se može ali ne mora odabrati .
</t>
        </r>
      </text>
    </comment>
  </commentList>
</comments>
</file>

<file path=xl/comments2.xml><?xml version="1.0" encoding="utf-8"?>
<comments xmlns="http://schemas.openxmlformats.org/spreadsheetml/2006/main">
  <authors>
    <author>hanzek</author>
  </authors>
  <commentList>
    <comment ref="A34" authorId="0">
      <text>
        <r>
          <rPr>
            <b/>
            <sz val="8"/>
            <rFont val="Tahoma"/>
            <family val="2"/>
          </rPr>
          <t xml:space="preserve">Za debljinu stiropora  </t>
        </r>
        <r>
          <rPr>
            <sz val="8"/>
            <rFont val="Tahoma"/>
            <family val="2"/>
          </rPr>
          <t>&gt;= vrijednosti u stupcu A, redu X  i  &lt; vrijednosti u stupcu A, redu X+1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ide PRIČVRSNICA u stupcu B, red X</t>
        </r>
      </text>
    </comment>
    <comment ref="A35" authorId="0">
      <text>
        <r>
          <rPr>
            <b/>
            <sz val="8"/>
            <rFont val="Tahoma"/>
            <family val="2"/>
          </rPr>
          <t xml:space="preserve">Za debljinu stiropora  </t>
        </r>
        <r>
          <rPr>
            <sz val="8"/>
            <rFont val="Tahoma"/>
            <family val="2"/>
          </rPr>
          <t>&gt;= vrijednosti u stupcu A, redu X  i  &lt; vrijednosti u stupcu A, redu X+1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ide PRIČVRSNICA u stupcu B, red X</t>
        </r>
      </text>
    </comment>
    <comment ref="A36" authorId="0">
      <text>
        <r>
          <rPr>
            <b/>
            <sz val="8"/>
            <rFont val="Tahoma"/>
            <family val="2"/>
          </rPr>
          <t xml:space="preserve">Za debljinu stiropora  </t>
        </r>
        <r>
          <rPr>
            <sz val="8"/>
            <rFont val="Tahoma"/>
            <family val="2"/>
          </rPr>
          <t>&gt;= vrijednosti u stupcu A, redu X  i  &lt; vrijednosti u stupcu A, redu X+1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ide PRIČVRSNICA u stupcu B, red X</t>
        </r>
      </text>
    </comment>
    <comment ref="A37" authorId="0">
      <text>
        <r>
          <rPr>
            <b/>
            <sz val="8"/>
            <rFont val="Tahoma"/>
            <family val="2"/>
          </rPr>
          <t xml:space="preserve">Za debljinu stiropora  </t>
        </r>
        <r>
          <rPr>
            <sz val="8"/>
            <rFont val="Tahoma"/>
            <family val="2"/>
          </rPr>
          <t>&gt;= vrijednosti u stupcu A, redu X  i  &lt; vrijednosti u stupcu A, redu X+1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ide PRIČVRSNICA u stupcu B, red X</t>
        </r>
      </text>
    </comment>
    <comment ref="A39" authorId="0">
      <text>
        <r>
          <rPr>
            <b/>
            <sz val="8"/>
            <rFont val="Tahoma"/>
            <family val="2"/>
          </rPr>
          <t xml:space="preserve">Za debljinu stiropora  </t>
        </r>
        <r>
          <rPr>
            <sz val="8"/>
            <rFont val="Tahoma"/>
            <family val="2"/>
          </rPr>
          <t>&gt;= vrijednosti u stupcu A, redu X  i  &lt; vrijednosti u stupcu A, redu X+1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ide PRIČVRSNICA u stupcu B, red X</t>
        </r>
      </text>
    </comment>
    <comment ref="A38" authorId="0">
      <text>
        <r>
          <rPr>
            <b/>
            <sz val="8"/>
            <rFont val="Tahoma"/>
            <family val="2"/>
          </rPr>
          <t xml:space="preserve">Za debljinu stiropora  </t>
        </r>
        <r>
          <rPr>
            <sz val="8"/>
            <rFont val="Tahoma"/>
            <family val="2"/>
          </rPr>
          <t>&gt;= vrijednosti u stupcu A, redu X  i  &lt; vrijednosti u stupcu A, redu X+1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ide PRIČVRSNICA u stupcu B, red X</t>
        </r>
      </text>
    </comment>
  </commentList>
</comments>
</file>

<file path=xl/sharedStrings.xml><?xml version="1.0" encoding="utf-8"?>
<sst xmlns="http://schemas.openxmlformats.org/spreadsheetml/2006/main" count="154" uniqueCount="92">
  <si>
    <t>KVADRATURA OBJEKTA:</t>
  </si>
  <si>
    <t>kg</t>
  </si>
  <si>
    <t>kom</t>
  </si>
  <si>
    <t>JM</t>
  </si>
  <si>
    <t>BEZ PREKLOPA</t>
  </si>
  <si>
    <t>SAMOTERM F  25 KG</t>
  </si>
  <si>
    <t>VPC</t>
  </si>
  <si>
    <t>STAKLENA MREŽICA</t>
  </si>
  <si>
    <t>PRIMAFAS 160</t>
  </si>
  <si>
    <t>PRIČVRSNICE</t>
  </si>
  <si>
    <t>PRIČVRSNICA MIK 90</t>
  </si>
  <si>
    <t>PRIČVRSNICA MIK 110</t>
  </si>
  <si>
    <t>PRIČVRSNICA MIK 140</t>
  </si>
  <si>
    <t>PRIČVRSNICA MIK 160</t>
  </si>
  <si>
    <t>PRIČVRSNICA MIK 190</t>
  </si>
  <si>
    <t>TERAKRIL Z 1,5 MM</t>
  </si>
  <si>
    <t>TERAKRIL Z 2 MM</t>
  </si>
  <si>
    <t>SILIKATNA ŽBUKA 1,5 MM</t>
  </si>
  <si>
    <t>SILIKATNA ŽBUKA 2 MM</t>
  </si>
  <si>
    <t>ZAVRŠNO-DEKORATIVNI SLOJ</t>
  </si>
  <si>
    <t>AL COKL PROFIL</t>
  </si>
  <si>
    <t>PVC PROFIL S MREŽICOM</t>
  </si>
  <si>
    <t>SILIKONSKA ŽBUKA Z 1,5MM</t>
  </si>
  <si>
    <t>SILIKONSKA ŽBUKA Z 2 MM</t>
  </si>
  <si>
    <t>MINERALKVARC GRUND OBOJENI 15 L</t>
  </si>
  <si>
    <t>SILIKATGRUND OBOJENI 15 L</t>
  </si>
  <si>
    <r>
      <t>m</t>
    </r>
    <r>
      <rPr>
        <vertAlign val="superscript"/>
        <sz val="10"/>
        <rFont val="Franklin Gothic Book"/>
        <family val="2"/>
      </rPr>
      <t>2</t>
    </r>
  </si>
  <si>
    <t>EPS PLOČA</t>
  </si>
  <si>
    <t>S PREKLOPOM</t>
  </si>
  <si>
    <t>TERMOZOL PARAMETRI</t>
  </si>
  <si>
    <t>l</t>
  </si>
  <si>
    <r>
      <t>Potrošnja
po m</t>
    </r>
    <r>
      <rPr>
        <b/>
        <vertAlign val="superscript"/>
        <sz val="10"/>
        <rFont val="Franklin Gothic Book"/>
        <family val="2"/>
      </rPr>
      <t>2</t>
    </r>
  </si>
  <si>
    <t>-</t>
  </si>
  <si>
    <t>Jedin.
mjere</t>
  </si>
  <si>
    <t>VPC po cm</t>
  </si>
  <si>
    <t>Potrošnja</t>
  </si>
  <si>
    <r>
      <t>Ukupno VPC /m</t>
    </r>
    <r>
      <rPr>
        <b/>
        <vertAlign val="superscript"/>
        <sz val="11"/>
        <rFont val="Franklin Gothic Book"/>
        <family val="2"/>
      </rPr>
      <t>2</t>
    </r>
  </si>
  <si>
    <t>PDV</t>
  </si>
  <si>
    <t>Ukupno VPC za objekt</t>
  </si>
  <si>
    <t>Ukupno MPC za objekt</t>
  </si>
  <si>
    <t>PDV (%)</t>
  </si>
  <si>
    <t>Temelj - Grund - Impregnacija</t>
  </si>
  <si>
    <t>Napomene:</t>
  </si>
  <si>
    <t>Navedene potrošnje materijala su orijentacijske, dobivene temeljem važećih građevinskih normi.</t>
  </si>
  <si>
    <t>VPC
po jed.mj.</t>
  </si>
  <si>
    <t>ZAVRŠNO-DEKORATIVNI SLOJ - SEP</t>
  </si>
  <si>
    <t>SEP Z 200</t>
  </si>
  <si>
    <t>SEP Z 100</t>
  </si>
  <si>
    <t>SEP Z 300</t>
  </si>
  <si>
    <t xml:space="preserve">SEP 03 </t>
  </si>
  <si>
    <t>SEP 05</t>
  </si>
  <si>
    <t>MINERALKOLOR (OPCIJA UZ SEP)</t>
  </si>
  <si>
    <t>GLET MASA</t>
  </si>
  <si>
    <t>SAMOTERM GLET  25 KG</t>
  </si>
  <si>
    <t>Komentar</t>
  </si>
  <si>
    <t>ARMATURNI SLOJ</t>
  </si>
  <si>
    <t>min debljina</t>
  </si>
  <si>
    <t>max debljina</t>
  </si>
  <si>
    <t>SAMOTERM  25 KG</t>
  </si>
  <si>
    <t>LJEPILO ZA PLOČE (TERMOZOL)</t>
  </si>
  <si>
    <t>LJEPILO ZA EPS  25 KG</t>
  </si>
  <si>
    <t>TEMELJNI GRUND</t>
  </si>
  <si>
    <t>MINERALKOLOR   (cjenovni razred 1)</t>
  </si>
  <si>
    <t>razlicito za SEP Z i SEP 0x - Ide samo uz završni SEP</t>
  </si>
  <si>
    <t>DODATNI PRIBOR</t>
  </si>
  <si>
    <r>
      <t>m</t>
    </r>
    <r>
      <rPr>
        <vertAlign val="superscript"/>
        <sz val="10"/>
        <rFont val="Franklin Gothic Book"/>
        <family val="2"/>
      </rPr>
      <t>1</t>
    </r>
  </si>
  <si>
    <t>kn</t>
  </si>
  <si>
    <r>
      <t>VPC 
po m</t>
    </r>
    <r>
      <rPr>
        <b/>
        <vertAlign val="superscript"/>
        <sz val="10"/>
        <rFont val="Franklin Gothic Book"/>
        <family val="2"/>
      </rPr>
      <t xml:space="preserve">2  </t>
    </r>
    <r>
      <rPr>
        <b/>
        <sz val="10"/>
        <rFont val="Franklin Gothic Book"/>
        <family val="0"/>
      </rPr>
      <t xml:space="preserve">(kn) </t>
    </r>
  </si>
  <si>
    <t>XPS PLOČA</t>
  </si>
  <si>
    <t>Cijena ploče</t>
  </si>
  <si>
    <t>ZAVRŠNO-DEKORATIVNI SLOJ za XPS</t>
  </si>
  <si>
    <t>ZAVRŠNO-DEKORATIVNI SLOJ za EPS</t>
  </si>
  <si>
    <t xml:space="preserve">TERAPLAST G </t>
  </si>
  <si>
    <t>TERAPLAST S</t>
  </si>
  <si>
    <t>LAMELA MINERALNE VUNE</t>
  </si>
  <si>
    <t>Cijena lamele</t>
  </si>
  <si>
    <t>Cijena lamele po cm</t>
  </si>
  <si>
    <t>Cijena XPS ploče po cm</t>
  </si>
  <si>
    <t>Cijena EPS ploče po cm</t>
  </si>
  <si>
    <t>DEBLJINE PLOČA / LAMELA (cm)</t>
  </si>
  <si>
    <t>LJEPILO</t>
  </si>
  <si>
    <t>TERMOVOL</t>
  </si>
  <si>
    <t>DEBLJINA PLOČA MINERALNE VUNE</t>
  </si>
  <si>
    <t>Cijena ploče min. vune po cm</t>
  </si>
  <si>
    <t>PLOČE MINERALNE VUNE</t>
  </si>
  <si>
    <t xml:space="preserve">Cijena ploče mineralne vune </t>
  </si>
  <si>
    <t>PRIČVRSNICA MIK 220</t>
  </si>
  <si>
    <t>Potrošnja je 5 kg za ljepljenje</t>
  </si>
  <si>
    <t>Do odstupanja u utrošcima može doći zbog specifičnosti podloge, načina obrade materijala, arhitekture objekta</t>
  </si>
  <si>
    <t xml:space="preserve">    ili dodatnog pribora (cokl i PVC profili) čija potrošnja ovisi o dužnim metrima fasadne površine.</t>
  </si>
  <si>
    <t>LJEPILO ZA EPS  25 KG *</t>
  </si>
  <si>
    <t>v1.1.1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</si>
</sst>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&quot;"/>
    <numFmt numFmtId="165" formatCode="#,##0.00\ &quot;kn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9">
    <font>
      <sz val="10"/>
      <name val="Arial"/>
      <family val="2"/>
    </font>
    <font>
      <sz val="10"/>
      <name val="Franklin Gothic Book"/>
      <family val="2"/>
    </font>
    <font>
      <sz val="12"/>
      <name val="Franklin Gothic Book"/>
      <family val="2"/>
    </font>
    <font>
      <b/>
      <sz val="10"/>
      <name val="Franklin Gothic Book"/>
      <family val="2"/>
    </font>
    <font>
      <sz val="8"/>
      <name val="Arial"/>
      <family val="2"/>
    </font>
    <font>
      <sz val="8"/>
      <color indexed="8"/>
      <name val="MS Sans Serif"/>
      <family val="2"/>
    </font>
    <font>
      <sz val="9"/>
      <name val="Arial"/>
      <family val="2"/>
    </font>
    <font>
      <sz val="9"/>
      <color indexed="8"/>
      <name val="MS Sans Serif"/>
      <family val="2"/>
    </font>
    <font>
      <b/>
      <sz val="11"/>
      <name val="Franklin Gothic Book"/>
      <family val="2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Franklin Gothic Book"/>
      <family val="2"/>
    </font>
    <font>
      <b/>
      <vertAlign val="superscript"/>
      <sz val="10"/>
      <name val="Franklin Gothic Book"/>
      <family val="2"/>
    </font>
    <font>
      <sz val="8"/>
      <name val="Franklin Gothic Book"/>
      <family val="2"/>
    </font>
    <font>
      <b/>
      <vertAlign val="superscript"/>
      <sz val="11"/>
      <name val="Franklin Gothic Book"/>
      <family val="2"/>
    </font>
    <font>
      <sz val="11"/>
      <name val="Franklin Gothic Book"/>
      <family val="2"/>
    </font>
    <font>
      <sz val="10"/>
      <color indexed="16"/>
      <name val="Franklin Gothic Book"/>
      <family val="2"/>
    </font>
    <font>
      <b/>
      <sz val="28"/>
      <color indexed="16"/>
      <name val="Calibri"/>
      <family val="2"/>
    </font>
    <font>
      <sz val="10"/>
      <color indexed="8"/>
      <name val="Franklin Gothic Book"/>
      <family val="2"/>
    </font>
    <font>
      <sz val="11"/>
      <name val="Arial"/>
      <family val="2"/>
    </font>
    <font>
      <sz val="9"/>
      <name val="Franklin Gothic Book"/>
      <family val="2"/>
    </font>
    <font>
      <b/>
      <sz val="8"/>
      <name val="Franklin Gothic Book"/>
      <family val="2"/>
    </font>
    <font>
      <sz val="10"/>
      <color indexed="16"/>
      <name val="Arial"/>
      <family val="2"/>
    </font>
    <font>
      <b/>
      <i/>
      <sz val="10"/>
      <name val="Franklin Gothic Book"/>
      <family val="2"/>
    </font>
    <font>
      <b/>
      <sz val="18"/>
      <color indexed="16"/>
      <name val="Franklin Gothic Book"/>
      <family val="2"/>
    </font>
    <font>
      <i/>
      <sz val="10"/>
      <name val="Franklin Gothic Book"/>
      <family val="2"/>
    </font>
    <font>
      <b/>
      <i/>
      <sz val="10"/>
      <color indexed="8"/>
      <name val="Franklin Gothic Book"/>
      <family val="2"/>
    </font>
    <font>
      <b/>
      <sz val="8"/>
      <name val="Tahoma"/>
      <family val="2"/>
    </font>
    <font>
      <sz val="8"/>
      <name val="Tahoma"/>
      <family val="2"/>
    </font>
    <font>
      <sz val="7"/>
      <name val="Franklin Gothic Book"/>
      <family val="2"/>
    </font>
    <font>
      <sz val="7"/>
      <name val="Arial"/>
      <family val="2"/>
    </font>
    <font>
      <sz val="9"/>
      <name val="Tahoma"/>
      <family val="2"/>
    </font>
    <font>
      <b/>
      <sz val="10"/>
      <color indexed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ck">
        <color indexed="16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 style="thick">
        <color indexed="16"/>
      </right>
      <top style="thick">
        <color indexed="16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6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>
        <color indexed="16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 style="thick">
        <color indexed="16"/>
      </right>
      <top>
        <color indexed="63"/>
      </top>
      <bottom style="thick">
        <color indexed="16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65" fillId="27" borderId="8" applyNumberFormat="0" applyAlignment="0" applyProtection="0"/>
    <xf numFmtId="9" fontId="0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 applyProtection="1">
      <alignment/>
      <protection/>
    </xf>
    <xf numFmtId="0" fontId="1" fillId="0" borderId="0" xfId="0" applyFont="1" applyAlignment="1">
      <alignment/>
    </xf>
    <xf numFmtId="49" fontId="20" fillId="0" borderId="0" xfId="58" applyNumberFormat="1" applyFont="1" applyAlignment="1">
      <alignment/>
      <protection/>
    </xf>
    <xf numFmtId="0" fontId="20" fillId="0" borderId="0" xfId="58" applyFont="1" applyAlignment="1">
      <alignment/>
      <protection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25" fillId="34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26" fillId="0" borderId="0" xfId="0" applyFont="1" applyAlignment="1">
      <alignment horizontal="left" vertical="center"/>
    </xf>
    <xf numFmtId="0" fontId="1" fillId="36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2" fontId="1" fillId="0" borderId="10" xfId="0" applyNumberFormat="1" applyFont="1" applyFill="1" applyBorder="1" applyAlignment="1">
      <alignment/>
    </xf>
    <xf numFmtId="2" fontId="1" fillId="36" borderId="0" xfId="0" applyNumberFormat="1" applyFont="1" applyFill="1" applyBorder="1" applyAlignment="1">
      <alignment/>
    </xf>
    <xf numFmtId="49" fontId="28" fillId="0" borderId="0" xfId="58" applyNumberFormat="1" applyFont="1" applyAlignment="1">
      <alignment/>
      <protection/>
    </xf>
    <xf numFmtId="49" fontId="20" fillId="36" borderId="0" xfId="58" applyNumberFormat="1" applyFont="1" applyFill="1" applyAlignment="1">
      <alignment/>
      <protection/>
    </xf>
    <xf numFmtId="0" fontId="20" fillId="36" borderId="0" xfId="58" applyFont="1" applyFill="1" applyAlignment="1">
      <alignment/>
      <protection/>
    </xf>
    <xf numFmtId="0" fontId="25" fillId="0" borderId="10" xfId="0" applyFont="1" applyFill="1" applyBorder="1" applyAlignment="1">
      <alignment/>
    </xf>
    <xf numFmtId="0" fontId="27" fillId="0" borderId="11" xfId="0" applyFont="1" applyFill="1" applyBorder="1" applyAlignment="1">
      <alignment horizontal="right"/>
    </xf>
    <xf numFmtId="0" fontId="20" fillId="0" borderId="0" xfId="58" applyFont="1" applyFill="1" applyAlignment="1">
      <alignment/>
      <protection/>
    </xf>
    <xf numFmtId="0" fontId="20" fillId="37" borderId="0" xfId="58" applyNumberFormat="1" applyFont="1" applyFill="1" applyAlignment="1">
      <alignment horizontal="center"/>
      <protection/>
    </xf>
    <xf numFmtId="0" fontId="1" fillId="36" borderId="0" xfId="0" applyFont="1" applyFill="1" applyBorder="1" applyAlignment="1">
      <alignment/>
    </xf>
    <xf numFmtId="0" fontId="20" fillId="36" borderId="0" xfId="58" applyFont="1" applyFill="1" applyAlignment="1" quotePrefix="1">
      <alignment/>
      <protection/>
    </xf>
    <xf numFmtId="0" fontId="1" fillId="0" borderId="0" xfId="0" applyFont="1" applyFill="1" applyBorder="1" applyAlignment="1" applyProtection="1">
      <alignment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12" xfId="0" applyFont="1" applyFill="1" applyBorder="1" applyAlignment="1" applyProtection="1">
      <alignment/>
      <protection hidden="1"/>
    </xf>
    <xf numFmtId="0" fontId="1" fillId="0" borderId="13" xfId="0" applyFont="1" applyFill="1" applyBorder="1" applyAlignment="1" applyProtection="1">
      <alignment/>
      <protection hidden="1"/>
    </xf>
    <xf numFmtId="2" fontId="1" fillId="0" borderId="13" xfId="0" applyNumberFormat="1" applyFont="1" applyFill="1" applyBorder="1" applyAlignment="1" applyProtection="1">
      <alignment horizontal="center"/>
      <protection hidden="1"/>
    </xf>
    <xf numFmtId="0" fontId="1" fillId="0" borderId="14" xfId="0" applyFont="1" applyFill="1" applyBorder="1" applyAlignment="1" applyProtection="1">
      <alignment/>
      <protection hidden="1"/>
    </xf>
    <xf numFmtId="0" fontId="1" fillId="0" borderId="15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2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49" fontId="5" fillId="0" borderId="0" xfId="58" applyNumberFormat="1" applyFont="1" applyFill="1" applyAlignment="1" applyProtection="1">
      <alignment/>
      <protection hidden="1"/>
    </xf>
    <xf numFmtId="0" fontId="5" fillId="0" borderId="0" xfId="58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2" fontId="1" fillId="0" borderId="0" xfId="0" applyNumberFormat="1" applyFont="1" applyFill="1" applyBorder="1" applyAlignment="1" applyProtection="1">
      <alignment horizontal="right" indent="1"/>
      <protection hidden="1"/>
    </xf>
    <xf numFmtId="0" fontId="8" fillId="38" borderId="17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49" fontId="20" fillId="0" borderId="0" xfId="58" applyNumberFormat="1" applyFont="1" applyFill="1" applyAlignment="1" applyProtection="1">
      <alignment/>
      <protection hidden="1"/>
    </xf>
    <xf numFmtId="1" fontId="1" fillId="39" borderId="17" xfId="0" applyNumberFormat="1" applyFont="1" applyFill="1" applyBorder="1" applyAlignment="1" applyProtection="1">
      <alignment horizontal="center" vertical="center" wrapText="1"/>
      <protection hidden="1" locked="0"/>
    </xf>
    <xf numFmtId="2" fontId="1" fillId="0" borderId="17" xfId="0" applyNumberFormat="1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4" fontId="1" fillId="0" borderId="17" xfId="0" applyNumberFormat="1" applyFont="1" applyFill="1" applyBorder="1" applyAlignment="1" applyProtection="1">
      <alignment horizontal="right" vertical="center" indent="1"/>
      <protection hidden="1"/>
    </xf>
    <xf numFmtId="4" fontId="1" fillId="40" borderId="17" xfId="0" applyNumberFormat="1" applyFont="1" applyFill="1" applyBorder="1" applyAlignment="1" applyProtection="1">
      <alignment horizontal="right" vertical="center" indent="1"/>
      <protection hidden="1"/>
    </xf>
    <xf numFmtId="0" fontId="20" fillId="0" borderId="0" xfId="58" applyFont="1" applyFill="1" applyAlignment="1" applyProtection="1">
      <alignment/>
      <protection hidden="1"/>
    </xf>
    <xf numFmtId="0" fontId="3" fillId="0" borderId="15" xfId="0" applyFont="1" applyFill="1" applyBorder="1" applyAlignment="1" applyProtection="1">
      <alignment/>
      <protection hidden="1"/>
    </xf>
    <xf numFmtId="1" fontId="1" fillId="36" borderId="17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0" xfId="58" applyNumberFormat="1" applyFont="1" applyFill="1" applyAlignment="1" applyProtection="1">
      <alignment/>
      <protection hidden="1"/>
    </xf>
    <xf numFmtId="0" fontId="1" fillId="0" borderId="0" xfId="58" applyFont="1" applyFill="1" applyAlignment="1" applyProtection="1">
      <alignment/>
      <protection hidden="1"/>
    </xf>
    <xf numFmtId="4" fontId="9" fillId="34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4" fontId="17" fillId="40" borderId="17" xfId="0" applyNumberFormat="1" applyFont="1" applyFill="1" applyBorder="1" applyAlignment="1" applyProtection="1">
      <alignment horizontal="right" vertical="center"/>
      <protection hidden="1"/>
    </xf>
    <xf numFmtId="0" fontId="6" fillId="0" borderId="16" xfId="0" applyFont="1" applyFill="1" applyBorder="1" applyAlignment="1" applyProtection="1">
      <alignment/>
      <protection hidden="1"/>
    </xf>
    <xf numFmtId="49" fontId="7" fillId="0" borderId="0" xfId="58" applyNumberFormat="1" applyFont="1" applyFill="1" applyAlignment="1" applyProtection="1">
      <alignment/>
      <protection hidden="1"/>
    </xf>
    <xf numFmtId="0" fontId="7" fillId="0" borderId="0" xfId="58" applyFont="1" applyFill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right" vertical="center"/>
      <protection hidden="1"/>
    </xf>
    <xf numFmtId="4" fontId="8" fillId="34" borderId="18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4" fontId="8" fillId="40" borderId="17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4" fontId="8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4" fontId="10" fillId="0" borderId="0" xfId="0" applyNumberFormat="1" applyFont="1" applyFill="1" applyBorder="1" applyAlignment="1" applyProtection="1">
      <alignment horizontal="left"/>
      <protection hidden="1"/>
    </xf>
    <xf numFmtId="0" fontId="1" fillId="0" borderId="19" xfId="0" applyFont="1" applyFill="1" applyBorder="1" applyAlignment="1" applyProtection="1">
      <alignment/>
      <protection hidden="1"/>
    </xf>
    <xf numFmtId="0" fontId="9" fillId="0" borderId="20" xfId="0" applyFont="1" applyFill="1" applyBorder="1" applyAlignment="1" applyProtection="1">
      <alignment/>
      <protection hidden="1"/>
    </xf>
    <xf numFmtId="0" fontId="9" fillId="0" borderId="20" xfId="0" applyFont="1" applyFill="1" applyBorder="1" applyAlignment="1" applyProtection="1">
      <alignment horizontal="left"/>
      <protection hidden="1"/>
    </xf>
    <xf numFmtId="0" fontId="21" fillId="0" borderId="20" xfId="0" applyFont="1" applyFill="1" applyBorder="1" applyAlignment="1" applyProtection="1">
      <alignment horizontal="center"/>
      <protection hidden="1"/>
    </xf>
    <xf numFmtId="0" fontId="9" fillId="0" borderId="20" xfId="0" applyFont="1" applyFill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21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31" fillId="0" borderId="13" xfId="0" applyFont="1" applyFill="1" applyBorder="1" applyAlignment="1" applyProtection="1">
      <alignment/>
      <protection hidden="1"/>
    </xf>
    <xf numFmtId="0" fontId="32" fillId="0" borderId="0" xfId="0" applyFont="1" applyFill="1" applyBorder="1" applyAlignment="1" applyProtection="1">
      <alignment horizontal="right" vertical="top"/>
      <protection hidden="1"/>
    </xf>
    <xf numFmtId="0" fontId="0" fillId="0" borderId="0" xfId="0" applyFill="1" applyAlignment="1">
      <alignment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vertical="center"/>
      <protection hidden="1"/>
    </xf>
    <xf numFmtId="4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/>
    </xf>
    <xf numFmtId="4" fontId="1" fillId="0" borderId="22" xfId="0" applyNumberFormat="1" applyFont="1" applyFill="1" applyBorder="1" applyAlignment="1" applyProtection="1">
      <alignment horizontal="right" vertical="center" indent="1"/>
      <protection hidden="1"/>
    </xf>
    <xf numFmtId="4" fontId="1" fillId="40" borderId="22" xfId="0" applyNumberFormat="1" applyFont="1" applyFill="1" applyBorder="1" applyAlignment="1" applyProtection="1">
      <alignment horizontal="right" vertical="center" indent="1"/>
      <protection hidden="1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4" fontId="1" fillId="40" borderId="23" xfId="0" applyNumberFormat="1" applyFont="1" applyFill="1" applyBorder="1" applyAlignment="1" applyProtection="1">
      <alignment horizontal="right" vertical="center" inden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Fill="1" applyBorder="1" applyAlignment="1" applyProtection="1">
      <alignment horizontal="right" vertical="center" indent="1"/>
      <protection hidden="1"/>
    </xf>
    <xf numFmtId="49" fontId="20" fillId="0" borderId="0" xfId="58" applyNumberFormat="1" applyFont="1" applyFill="1" applyAlignment="1">
      <alignment/>
      <protection/>
    </xf>
    <xf numFmtId="2" fontId="1" fillId="0" borderId="22" xfId="0" applyNumberFormat="1" applyFont="1" applyFill="1" applyBorder="1" applyAlignment="1" applyProtection="1">
      <alignment horizontal="center" vertical="center"/>
      <protection hidden="1"/>
    </xf>
    <xf numFmtId="1" fontId="1" fillId="36" borderId="23" xfId="0" applyNumberFormat="1" applyFont="1" applyFill="1" applyBorder="1" applyAlignment="1" applyProtection="1">
      <alignment horizontal="center" vertical="center"/>
      <protection hidden="1" locked="0"/>
    </xf>
    <xf numFmtId="2" fontId="3" fillId="0" borderId="0" xfId="0" applyNumberFormat="1" applyFont="1" applyFill="1" applyBorder="1" applyAlignment="1" applyProtection="1">
      <alignment horizontal="left" vertical="center"/>
      <protection hidden="1"/>
    </xf>
    <xf numFmtId="0" fontId="27" fillId="0" borderId="0" xfId="0" applyFont="1" applyAlignment="1">
      <alignment horizontal="left"/>
    </xf>
    <xf numFmtId="0" fontId="34" fillId="36" borderId="0" xfId="0" applyFont="1" applyFill="1" applyAlignment="1">
      <alignment/>
    </xf>
    <xf numFmtId="0" fontId="34" fillId="36" borderId="0" xfId="58" applyFont="1" applyFill="1" applyAlignment="1">
      <alignment/>
      <protection/>
    </xf>
    <xf numFmtId="0" fontId="3" fillId="0" borderId="18" xfId="0" applyFont="1" applyFill="1" applyBorder="1" applyAlignment="1" applyProtection="1" quotePrefix="1">
      <alignment horizontal="right" vertical="center" indent="1"/>
      <protection hidden="1"/>
    </xf>
    <xf numFmtId="0" fontId="3" fillId="0" borderId="11" xfId="0" applyFont="1" applyFill="1" applyBorder="1" applyAlignment="1" applyProtection="1">
      <alignment horizontal="right" vertical="center" indent="1"/>
      <protection hidden="1"/>
    </xf>
    <xf numFmtId="2" fontId="3" fillId="0" borderId="17" xfId="0" applyNumberFormat="1" applyFont="1" applyFill="1" applyBorder="1" applyAlignment="1" applyProtection="1">
      <alignment horizontal="left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24" xfId="0" applyNumberFormat="1" applyFont="1" applyFill="1" applyBorder="1" applyAlignment="1" applyProtection="1">
      <alignment horizontal="left" vertical="center"/>
      <protection hidden="1"/>
    </xf>
    <xf numFmtId="2" fontId="3" fillId="0" borderId="25" xfId="0" applyNumberFormat="1" applyFont="1" applyFill="1" applyBorder="1" applyAlignment="1" applyProtection="1">
      <alignment horizontal="left" vertical="center"/>
      <protection hidden="1"/>
    </xf>
    <xf numFmtId="2" fontId="3" fillId="0" borderId="26" xfId="0" applyNumberFormat="1" applyFont="1" applyFill="1" applyBorder="1" applyAlignment="1" applyProtection="1">
      <alignment horizontal="left" vertical="center"/>
      <protection hidden="1"/>
    </xf>
    <xf numFmtId="2" fontId="3" fillId="0" borderId="27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0" fontId="8" fillId="0" borderId="28" xfId="0" applyFont="1" applyFill="1" applyBorder="1" applyAlignment="1" applyProtection="1">
      <alignment horizontal="right" vertical="center"/>
      <protection hidden="1"/>
    </xf>
    <xf numFmtId="2" fontId="3" fillId="0" borderId="18" xfId="0" applyNumberFormat="1" applyFont="1" applyFill="1" applyBorder="1" applyAlignment="1" applyProtection="1">
      <alignment horizontal="left" vertical="center" wrapText="1"/>
      <protection hidden="1"/>
    </xf>
    <xf numFmtId="2" fontId="3" fillId="0" borderId="11" xfId="0" applyNumberFormat="1" applyFont="1" applyFill="1" applyBorder="1" applyAlignment="1" applyProtection="1">
      <alignment horizontal="left" vertical="center" wrapText="1"/>
      <protection hidden="1"/>
    </xf>
    <xf numFmtId="2" fontId="3" fillId="0" borderId="22" xfId="0" applyNumberFormat="1" applyFont="1" applyFill="1" applyBorder="1" applyAlignment="1" applyProtection="1">
      <alignment horizontal="left" vertical="center"/>
      <protection hidden="1"/>
    </xf>
    <xf numFmtId="0" fontId="3" fillId="0" borderId="23" xfId="0" applyFont="1" applyFill="1" applyBorder="1" applyAlignment="1" applyProtection="1">
      <alignment horizontal="left"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List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66675</xdr:rowOff>
    </xdr:from>
    <xdr:to>
      <xdr:col>4</xdr:col>
      <xdr:colOff>457200</xdr:colOff>
      <xdr:row>2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9550"/>
          <a:ext cx="2819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GridLines="0" tabSelected="1" zoomScalePageLayoutView="0" workbookViewId="0" topLeftCell="A1">
      <selection activeCell="F9" sqref="F9"/>
    </sheetView>
  </sheetViews>
  <sheetFormatPr defaultColWidth="0" defaultRowHeight="15" customHeight="1" zeroHeight="1"/>
  <cols>
    <col min="1" max="1" width="1.1484375" style="28" customWidth="1"/>
    <col min="2" max="2" width="1.57421875" style="28" customWidth="1"/>
    <col min="3" max="3" width="11.8515625" style="95" customWidth="1"/>
    <col min="4" max="4" width="23.00390625" style="96" customWidth="1"/>
    <col min="5" max="5" width="36.7109375" style="97" customWidth="1"/>
    <col min="6" max="6" width="8.8515625" style="98" customWidth="1"/>
    <col min="7" max="8" width="11.57421875" style="98" customWidth="1"/>
    <col min="9" max="9" width="16.57421875" style="40" customWidth="1"/>
    <col min="10" max="10" width="4.140625" style="95" customWidth="1"/>
    <col min="11" max="11" width="1.421875" style="42" customWidth="1"/>
    <col min="12" max="12" width="2.00390625" style="42" customWidth="1"/>
    <col min="13" max="13" width="8.7109375" style="42" hidden="1" customWidth="1"/>
    <col min="14" max="14" width="11.57421875" style="42" hidden="1" customWidth="1"/>
    <col min="15" max="15" width="30.28125" style="42" hidden="1" customWidth="1"/>
    <col min="16" max="19" width="11.57421875" style="43" hidden="1" customWidth="1"/>
    <col min="20" max="20" width="7.140625" style="43" hidden="1" customWidth="1"/>
    <col min="21" max="21" width="0" style="43" hidden="1" customWidth="1"/>
    <col min="22" max="22" width="15.8515625" style="43" hidden="1" customWidth="1"/>
    <col min="23" max="16384" width="0" style="43" hidden="1" customWidth="1"/>
  </cols>
  <sheetData>
    <row r="1" spans="1:14" s="30" customFormat="1" ht="11.25" customHeight="1" thickBot="1">
      <c r="A1" s="28"/>
      <c r="B1" s="28"/>
      <c r="C1" s="28"/>
      <c r="D1" s="28"/>
      <c r="E1" s="28"/>
      <c r="F1" s="29"/>
      <c r="G1" s="29"/>
      <c r="H1" s="29"/>
      <c r="I1" s="28"/>
      <c r="J1" s="28"/>
      <c r="K1" s="28"/>
      <c r="L1" s="28"/>
      <c r="M1" s="28"/>
      <c r="N1" s="28"/>
    </row>
    <row r="2" spans="1:14" s="30" customFormat="1" ht="8.25" customHeight="1" thickTop="1">
      <c r="A2" s="28"/>
      <c r="B2" s="31"/>
      <c r="C2" s="32"/>
      <c r="D2" s="32"/>
      <c r="E2" s="32"/>
      <c r="F2" s="33"/>
      <c r="G2" s="33"/>
      <c r="H2" s="33"/>
      <c r="I2" s="32"/>
      <c r="J2" s="99"/>
      <c r="K2" s="34"/>
      <c r="L2" s="28"/>
      <c r="M2" s="28"/>
      <c r="N2" s="28"/>
    </row>
    <row r="3" spans="2:11" ht="48" customHeight="1">
      <c r="B3" s="35"/>
      <c r="C3" s="36"/>
      <c r="D3" s="37"/>
      <c r="E3" s="38"/>
      <c r="F3" s="39" t="s">
        <v>81</v>
      </c>
      <c r="G3" s="40"/>
      <c r="H3" s="40"/>
      <c r="J3" s="100" t="s">
        <v>91</v>
      </c>
      <c r="K3" s="41"/>
    </row>
    <row r="4" spans="2:16" ht="15">
      <c r="B4" s="35"/>
      <c r="C4" s="36"/>
      <c r="D4" s="37"/>
      <c r="E4" s="38"/>
      <c r="F4" s="40"/>
      <c r="G4" s="40"/>
      <c r="H4" s="40"/>
      <c r="J4" s="36"/>
      <c r="K4" s="41"/>
      <c r="L4" s="44"/>
      <c r="M4" s="45"/>
      <c r="N4" s="45"/>
      <c r="O4" s="45"/>
      <c r="P4" s="46"/>
    </row>
    <row r="5" spans="2:16" ht="18" customHeight="1">
      <c r="B5" s="35"/>
      <c r="C5" s="36"/>
      <c r="D5" s="47"/>
      <c r="E5" s="48" t="s">
        <v>0</v>
      </c>
      <c r="F5" s="49">
        <v>1</v>
      </c>
      <c r="G5" s="28" t="s">
        <v>26</v>
      </c>
      <c r="H5" s="40"/>
      <c r="J5" s="36"/>
      <c r="K5" s="41"/>
      <c r="L5" s="44"/>
      <c r="M5" s="45"/>
      <c r="N5" s="45"/>
      <c r="O5" s="45"/>
      <c r="P5" s="46"/>
    </row>
    <row r="6" spans="2:11" ht="19.5" customHeight="1">
      <c r="B6" s="35"/>
      <c r="C6" s="48"/>
      <c r="D6" s="48"/>
      <c r="E6" s="38"/>
      <c r="F6" s="40"/>
      <c r="G6" s="40"/>
      <c r="H6" s="40"/>
      <c r="J6" s="36"/>
      <c r="K6" s="41"/>
    </row>
    <row r="7" spans="2:15" s="28" customFormat="1" ht="14.25" customHeight="1">
      <c r="B7" s="35"/>
      <c r="C7" s="50"/>
      <c r="D7" s="51"/>
      <c r="E7" s="52"/>
      <c r="F7" s="125" t="s">
        <v>33</v>
      </c>
      <c r="G7" s="125" t="s">
        <v>31</v>
      </c>
      <c r="H7" s="125" t="s">
        <v>44</v>
      </c>
      <c r="I7" s="125" t="s">
        <v>67</v>
      </c>
      <c r="J7" s="124"/>
      <c r="K7" s="53"/>
      <c r="L7" s="30"/>
      <c r="M7" s="30"/>
      <c r="N7" s="30"/>
      <c r="O7" s="30"/>
    </row>
    <row r="8" spans="2:15" s="28" customFormat="1" ht="14.25" customHeight="1">
      <c r="B8" s="35"/>
      <c r="C8" s="54"/>
      <c r="D8" s="51"/>
      <c r="E8" s="52"/>
      <c r="F8" s="125" t="s">
        <v>3</v>
      </c>
      <c r="G8" s="125"/>
      <c r="H8" s="125"/>
      <c r="I8" s="125"/>
      <c r="J8" s="124"/>
      <c r="K8" s="53"/>
      <c r="L8" s="55"/>
      <c r="M8" s="30"/>
      <c r="N8" s="30"/>
      <c r="O8" s="30"/>
    </row>
    <row r="9" spans="2:15" s="28" customFormat="1" ht="18" customHeight="1">
      <c r="B9" s="35"/>
      <c r="C9" s="123" t="s">
        <v>82</v>
      </c>
      <c r="D9" s="123"/>
      <c r="E9" s="56">
        <v>10</v>
      </c>
      <c r="F9" s="57" t="str">
        <f>E9&amp;" cm"</f>
        <v>10 cm</v>
      </c>
      <c r="G9" s="58">
        <v>1</v>
      </c>
      <c r="H9" s="59">
        <f>cellCijenaMinVune*E9</f>
        <v>82</v>
      </c>
      <c r="I9" s="60">
        <f>G9*H9</f>
        <v>82</v>
      </c>
      <c r="J9" s="106"/>
      <c r="K9" s="53"/>
      <c r="L9" s="30"/>
      <c r="M9" s="30"/>
      <c r="N9" s="30"/>
      <c r="O9" s="30"/>
    </row>
    <row r="10" spans="2:15" s="28" customFormat="1" ht="6.75" customHeight="1">
      <c r="B10" s="35"/>
      <c r="C10" s="132"/>
      <c r="D10" s="133"/>
      <c r="E10" s="57"/>
      <c r="F10" s="58"/>
      <c r="G10" s="58"/>
      <c r="H10" s="59"/>
      <c r="I10" s="113"/>
      <c r="J10" s="52"/>
      <c r="K10" s="53"/>
      <c r="L10" s="30"/>
      <c r="M10" s="30"/>
      <c r="N10" s="30"/>
      <c r="O10" s="30"/>
    </row>
    <row r="11" spans="2:15" s="28" customFormat="1" ht="18" customHeight="1">
      <c r="B11" s="35"/>
      <c r="C11" s="123" t="s">
        <v>80</v>
      </c>
      <c r="D11" s="123"/>
      <c r="E11" s="57" t="s">
        <v>58</v>
      </c>
      <c r="F11" s="57" t="s">
        <v>1</v>
      </c>
      <c r="G11" s="58">
        <v>8</v>
      </c>
      <c r="H11" s="59">
        <f>VLOOKUP(E11,rngGletMasaSve,2,FALSE)</f>
        <v>2.98</v>
      </c>
      <c r="I11" s="60">
        <f aca="true" t="shared" si="0" ref="I11:I16">H11*G11</f>
        <v>23.84</v>
      </c>
      <c r="J11" s="106"/>
      <c r="K11" s="53"/>
      <c r="L11" s="55"/>
      <c r="M11" s="61"/>
      <c r="N11" s="61"/>
      <c r="O11" s="61"/>
    </row>
    <row r="12" spans="2:15" s="28" customFormat="1" ht="18" customHeight="1">
      <c r="B12" s="35"/>
      <c r="C12" s="126" t="s">
        <v>55</v>
      </c>
      <c r="D12" s="127"/>
      <c r="E12" s="57" t="s">
        <v>58</v>
      </c>
      <c r="F12" s="57" t="s">
        <v>1</v>
      </c>
      <c r="G12" s="58">
        <v>5</v>
      </c>
      <c r="H12" s="59">
        <f>VLOOKUP(E12,rngGletMasaSve,2,FALSE)</f>
        <v>2.98</v>
      </c>
      <c r="I12" s="60">
        <f t="shared" si="0"/>
        <v>14.9</v>
      </c>
      <c r="J12" s="106"/>
      <c r="K12" s="53"/>
      <c r="L12" s="55"/>
      <c r="M12" s="61"/>
      <c r="N12" s="61"/>
      <c r="O12" s="61"/>
    </row>
    <row r="13" spans="2:15" s="28" customFormat="1" ht="18" customHeight="1">
      <c r="B13" s="35"/>
      <c r="C13" s="128"/>
      <c r="D13" s="129"/>
      <c r="E13" s="57" t="s">
        <v>53</v>
      </c>
      <c r="F13" s="57" t="s">
        <v>1</v>
      </c>
      <c r="G13" s="58">
        <v>2.5</v>
      </c>
      <c r="H13" s="59">
        <f>VLOOKUP(E13,rngGletMasaSve,2,FALSE)</f>
        <v>2.98</v>
      </c>
      <c r="I13" s="60">
        <f t="shared" si="0"/>
        <v>7.45</v>
      </c>
      <c r="J13" s="106"/>
      <c r="K13" s="53"/>
      <c r="L13" s="30"/>
      <c r="M13" s="30"/>
      <c r="N13" s="30"/>
      <c r="O13" s="30"/>
    </row>
    <row r="14" spans="2:15" s="28" customFormat="1" ht="18" customHeight="1">
      <c r="B14" s="35"/>
      <c r="C14" s="134" t="s">
        <v>7</v>
      </c>
      <c r="D14" s="134"/>
      <c r="E14" s="115" t="s">
        <v>8</v>
      </c>
      <c r="F14" s="107" t="s">
        <v>26</v>
      </c>
      <c r="G14" s="107">
        <v>1.1</v>
      </c>
      <c r="H14" s="108">
        <f>cellCijenaStaklMrezica</f>
        <v>5.29</v>
      </c>
      <c r="I14" s="109">
        <f t="shared" si="0"/>
        <v>5.819000000000001</v>
      </c>
      <c r="J14" s="106"/>
      <c r="K14" s="53"/>
      <c r="L14" s="30"/>
      <c r="M14" s="30"/>
      <c r="N14" s="30"/>
      <c r="O14" s="30"/>
    </row>
    <row r="15" spans="1:15" s="28" customFormat="1" ht="18" customHeight="1">
      <c r="A15" s="50"/>
      <c r="B15" s="62"/>
      <c r="C15" s="123" t="s">
        <v>9</v>
      </c>
      <c r="D15" s="123"/>
      <c r="E15" s="58" t="str">
        <f>VLOOKUP(E9,rngPricvrsniceZaDebljStiropora,2,TRUE)</f>
        <v>PRIČVRSNICA MIK 160</v>
      </c>
      <c r="F15" s="58" t="s">
        <v>2</v>
      </c>
      <c r="G15" s="58">
        <v>6</v>
      </c>
      <c r="H15" s="59">
        <f>VLOOKUP(E15,rngPricvrsniceSVE,2,FALSE)</f>
        <v>0.65</v>
      </c>
      <c r="I15" s="60">
        <f t="shared" si="0"/>
        <v>3.9000000000000004</v>
      </c>
      <c r="J15" s="106"/>
      <c r="K15" s="53"/>
      <c r="L15" s="55"/>
      <c r="M15" s="61"/>
      <c r="N15" s="61"/>
      <c r="O15" s="61"/>
    </row>
    <row r="16" spans="2:15" s="28" customFormat="1" ht="18" customHeight="1">
      <c r="B16" s="35"/>
      <c r="C16" s="135" t="s">
        <v>19</v>
      </c>
      <c r="D16" s="135"/>
      <c r="E16" s="116" t="s">
        <v>46</v>
      </c>
      <c r="F16" s="110" t="s">
        <v>1</v>
      </c>
      <c r="G16" s="58">
        <f>VLOOKUP(E16,rngZavsniSlojSVE,2,FALSE)</f>
        <v>4</v>
      </c>
      <c r="H16" s="59">
        <f>VLOOKUP(E16,rngZavsniSlojSVE,3,FALSE)</f>
        <v>2.9</v>
      </c>
      <c r="I16" s="111">
        <f t="shared" si="0"/>
        <v>11.6</v>
      </c>
      <c r="J16" s="106"/>
      <c r="K16" s="53"/>
      <c r="L16" s="64"/>
      <c r="M16" s="65"/>
      <c r="N16" s="65"/>
      <c r="O16" s="65"/>
    </row>
    <row r="17" spans="2:15" s="28" customFormat="1" ht="18" customHeight="1">
      <c r="B17" s="35"/>
      <c r="C17" s="121" t="str">
        <f>IF(LEFT(E16,5)="SEP Z","+ dodatno hidrofobiranje","")</f>
        <v>+ dodatno hidrofobiranje</v>
      </c>
      <c r="D17" s="122"/>
      <c r="E17" s="63" t="s">
        <v>32</v>
      </c>
      <c r="F17" s="58" t="str">
        <f>IF(OR(E17="-",LEFT(E16,5)&lt;&gt;"SEP Z"),"-","kg")</f>
        <v>-</v>
      </c>
      <c r="G17" s="58" t="str">
        <f>IF(LEFT(E16,5)="SEP Z",VLOOKUP(E17,rngMineralKolorSVE,2,FALSE),"-")</f>
        <v>-</v>
      </c>
      <c r="H17" s="59" t="str">
        <f>IF(LEFT(E16,5)="SEP Z",VLOOKUP(E17,rngMineralKolorSVE,3,FALSE),"-")</f>
        <v>-</v>
      </c>
      <c r="I17" s="60" t="str">
        <f>IF(H17="-",H17,H17*G17)</f>
        <v>-</v>
      </c>
      <c r="J17" s="106"/>
      <c r="K17" s="53"/>
      <c r="L17" s="64"/>
      <c r="M17" s="65"/>
      <c r="N17" s="65"/>
      <c r="O17" s="65"/>
    </row>
    <row r="18" spans="2:15" s="28" customFormat="1" ht="18" customHeight="1">
      <c r="B18" s="35"/>
      <c r="C18" s="123" t="s">
        <v>61</v>
      </c>
      <c r="D18" s="123"/>
      <c r="E18" s="58" t="s">
        <v>24</v>
      </c>
      <c r="F18" s="58" t="s">
        <v>30</v>
      </c>
      <c r="G18" s="58">
        <v>0.15</v>
      </c>
      <c r="H18" s="59">
        <f>cell_cijenaMkgObojeni</f>
        <v>16</v>
      </c>
      <c r="I18" s="60">
        <f>H18*G18</f>
        <v>2.4</v>
      </c>
      <c r="J18" s="106"/>
      <c r="K18" s="53"/>
      <c r="L18" s="55"/>
      <c r="M18" s="61"/>
      <c r="N18" s="61"/>
      <c r="O18" s="61"/>
    </row>
    <row r="19" spans="2:15" s="28" customFormat="1" ht="6.75" customHeight="1">
      <c r="B19" s="35"/>
      <c r="C19" s="117"/>
      <c r="D19" s="117"/>
      <c r="E19" s="112"/>
      <c r="F19" s="112"/>
      <c r="G19" s="112"/>
      <c r="H19" s="113"/>
      <c r="I19" s="113"/>
      <c r="J19" s="106"/>
      <c r="K19" s="53"/>
      <c r="L19" s="55"/>
      <c r="M19" s="61"/>
      <c r="N19" s="61"/>
      <c r="O19" s="61"/>
    </row>
    <row r="20" spans="2:15" s="28" customFormat="1" ht="18" customHeight="1">
      <c r="B20" s="35"/>
      <c r="C20" s="126" t="s">
        <v>64</v>
      </c>
      <c r="D20" s="127"/>
      <c r="E20" s="58" t="s">
        <v>20</v>
      </c>
      <c r="F20" s="58" t="s">
        <v>65</v>
      </c>
      <c r="G20" s="58">
        <v>0.16</v>
      </c>
      <c r="H20" s="59">
        <f>cellCijenaCoklProf*E9</f>
        <v>11.799999999999999</v>
      </c>
      <c r="I20" s="60">
        <f>H20*G20</f>
        <v>1.888</v>
      </c>
      <c r="J20" s="106"/>
      <c r="K20" s="53"/>
      <c r="L20" s="55"/>
      <c r="M20" s="61"/>
      <c r="N20" s="61"/>
      <c r="O20" s="61"/>
    </row>
    <row r="21" spans="2:15" s="28" customFormat="1" ht="18" customHeight="1">
      <c r="B21" s="35"/>
      <c r="C21" s="128"/>
      <c r="D21" s="129"/>
      <c r="E21" s="58" t="s">
        <v>21</v>
      </c>
      <c r="F21" s="58" t="s">
        <v>65</v>
      </c>
      <c r="G21" s="58">
        <v>0.4</v>
      </c>
      <c r="H21" s="59">
        <f>cellCijenaPvcProfil</f>
        <v>2.62</v>
      </c>
      <c r="I21" s="60">
        <f>H21*G21</f>
        <v>1.048</v>
      </c>
      <c r="J21" s="106"/>
      <c r="K21" s="53"/>
      <c r="L21" s="64"/>
      <c r="M21" s="65"/>
      <c r="N21" s="65"/>
      <c r="O21" s="65"/>
    </row>
    <row r="22" spans="2:15" ht="9.75" customHeight="1">
      <c r="B22" s="35"/>
      <c r="C22" s="36"/>
      <c r="D22" s="37"/>
      <c r="E22" s="38"/>
      <c r="F22" s="40"/>
      <c r="G22" s="40"/>
      <c r="H22" s="40"/>
      <c r="I22" s="66"/>
      <c r="J22" s="36"/>
      <c r="K22" s="41"/>
      <c r="L22" s="44"/>
      <c r="M22" s="45"/>
      <c r="N22" s="45"/>
      <c r="O22" s="45"/>
    </row>
    <row r="23" spans="1:15" s="46" customFormat="1" ht="18" customHeight="1">
      <c r="A23" s="28"/>
      <c r="B23" s="35"/>
      <c r="C23" s="130" t="s">
        <v>36</v>
      </c>
      <c r="D23" s="130"/>
      <c r="E23" s="130"/>
      <c r="F23" s="130"/>
      <c r="G23" s="130"/>
      <c r="H23" s="130"/>
      <c r="I23" s="68">
        <f>SUM(I9:I21)</f>
        <v>154.845</v>
      </c>
      <c r="J23" s="105" t="s">
        <v>66</v>
      </c>
      <c r="K23" s="69"/>
      <c r="L23" s="70"/>
      <c r="M23" s="71"/>
      <c r="N23" s="71"/>
      <c r="O23" s="71"/>
    </row>
    <row r="24" spans="1:15" s="46" customFormat="1" ht="4.5" customHeight="1">
      <c r="A24" s="28"/>
      <c r="B24" s="35"/>
      <c r="C24" s="67"/>
      <c r="D24" s="67"/>
      <c r="E24" s="72"/>
      <c r="F24" s="67"/>
      <c r="G24" s="67"/>
      <c r="H24" s="67"/>
      <c r="I24" s="73"/>
      <c r="J24" s="74"/>
      <c r="K24" s="69"/>
      <c r="L24" s="70"/>
      <c r="M24" s="71"/>
      <c r="N24" s="71"/>
      <c r="O24" s="71"/>
    </row>
    <row r="25" spans="1:15" s="46" customFormat="1" ht="18" customHeight="1">
      <c r="A25" s="28"/>
      <c r="B25" s="35"/>
      <c r="C25" s="75"/>
      <c r="D25" s="76"/>
      <c r="E25" s="77"/>
      <c r="F25" s="130" t="s">
        <v>38</v>
      </c>
      <c r="G25" s="130"/>
      <c r="H25" s="131"/>
      <c r="I25" s="78">
        <f>cell_VPCpom2*cellPovrsinaObjekta</f>
        <v>154.845</v>
      </c>
      <c r="J25" s="105" t="s">
        <v>66</v>
      </c>
      <c r="K25" s="69"/>
      <c r="L25" s="79"/>
      <c r="M25" s="79"/>
      <c r="N25" s="79"/>
      <c r="O25" s="79"/>
    </row>
    <row r="26" spans="1:15" s="46" customFormat="1" ht="18" customHeight="1">
      <c r="A26" s="28"/>
      <c r="B26" s="35"/>
      <c r="C26" s="75"/>
      <c r="D26" s="76"/>
      <c r="E26" s="77"/>
      <c r="F26" s="76"/>
      <c r="G26" s="67"/>
      <c r="H26" s="67" t="s">
        <v>37</v>
      </c>
      <c r="I26" s="78">
        <f>I25*cellPdvPosto/100</f>
        <v>38.71125</v>
      </c>
      <c r="J26" s="105" t="s">
        <v>66</v>
      </c>
      <c r="K26" s="69"/>
      <c r="L26" s="79"/>
      <c r="M26" s="79"/>
      <c r="N26" s="79"/>
      <c r="O26" s="79"/>
    </row>
    <row r="27" spans="1:15" s="46" customFormat="1" ht="4.5" customHeight="1">
      <c r="A27" s="28"/>
      <c r="B27" s="35"/>
      <c r="C27" s="67"/>
      <c r="D27" s="67"/>
      <c r="E27" s="72"/>
      <c r="F27" s="67"/>
      <c r="G27" s="67"/>
      <c r="H27" s="67"/>
      <c r="I27" s="73"/>
      <c r="J27" s="74"/>
      <c r="K27" s="69"/>
      <c r="L27" s="70"/>
      <c r="M27" s="71"/>
      <c r="N27" s="71"/>
      <c r="O27" s="71"/>
    </row>
    <row r="28" spans="1:15" s="46" customFormat="1" ht="18" customHeight="1">
      <c r="A28" s="28"/>
      <c r="B28" s="35"/>
      <c r="C28" s="75"/>
      <c r="D28" s="76"/>
      <c r="E28" s="77"/>
      <c r="F28" s="130" t="s">
        <v>39</v>
      </c>
      <c r="G28" s="130"/>
      <c r="H28" s="131"/>
      <c r="I28" s="78">
        <f>I25+I26</f>
        <v>193.55625</v>
      </c>
      <c r="J28" s="105" t="s">
        <v>66</v>
      </c>
      <c r="K28" s="69"/>
      <c r="L28" s="79"/>
      <c r="M28" s="79"/>
      <c r="N28" s="79"/>
      <c r="O28" s="79"/>
    </row>
    <row r="29" spans="1:15" s="46" customFormat="1" ht="18" customHeight="1">
      <c r="A29" s="28"/>
      <c r="B29" s="35"/>
      <c r="C29" s="80"/>
      <c r="D29" s="81"/>
      <c r="E29" s="82"/>
      <c r="F29" s="81"/>
      <c r="G29" s="83"/>
      <c r="H29" s="83"/>
      <c r="I29" s="84"/>
      <c r="J29" s="85"/>
      <c r="K29" s="69"/>
      <c r="L29" s="79"/>
      <c r="M29" s="79"/>
      <c r="N29" s="79"/>
      <c r="O29" s="79"/>
    </row>
    <row r="30" spans="1:15" s="46" customFormat="1" ht="10.5" customHeight="1">
      <c r="A30" s="28"/>
      <c r="B30" s="35"/>
      <c r="C30" s="82" t="s">
        <v>42</v>
      </c>
      <c r="D30" s="82" t="s">
        <v>43</v>
      </c>
      <c r="E30" s="86"/>
      <c r="F30" s="87"/>
      <c r="G30" s="87"/>
      <c r="H30" s="87"/>
      <c r="I30" s="88"/>
      <c r="J30" s="87"/>
      <c r="K30" s="69"/>
      <c r="L30" s="70"/>
      <c r="M30" s="79"/>
      <c r="N30" s="71"/>
      <c r="O30" s="44"/>
    </row>
    <row r="31" spans="1:15" s="46" customFormat="1" ht="10.5" customHeight="1">
      <c r="A31" s="28"/>
      <c r="B31" s="35"/>
      <c r="D31" s="82" t="s">
        <v>88</v>
      </c>
      <c r="E31" s="86"/>
      <c r="F31" s="87"/>
      <c r="G31" s="87"/>
      <c r="H31" s="87"/>
      <c r="I31" s="88"/>
      <c r="J31" s="87"/>
      <c r="K31" s="69"/>
      <c r="L31" s="70"/>
      <c r="M31" s="79"/>
      <c r="N31" s="71"/>
      <c r="O31" s="44"/>
    </row>
    <row r="32" spans="1:15" s="46" customFormat="1" ht="10.5" customHeight="1">
      <c r="A32" s="28"/>
      <c r="B32" s="35"/>
      <c r="C32" s="82"/>
      <c r="D32" s="82" t="s">
        <v>89</v>
      </c>
      <c r="E32" s="86"/>
      <c r="F32" s="87"/>
      <c r="G32" s="87"/>
      <c r="H32" s="87"/>
      <c r="I32" s="88"/>
      <c r="J32" s="87"/>
      <c r="K32" s="69"/>
      <c r="L32" s="70"/>
      <c r="M32" s="79"/>
      <c r="N32" s="71"/>
      <c r="O32" s="44"/>
    </row>
    <row r="33" spans="2:16" ht="14.25" customHeight="1" thickBot="1">
      <c r="B33" s="89"/>
      <c r="C33" s="90"/>
      <c r="D33" s="91"/>
      <c r="E33" s="92"/>
      <c r="F33" s="93"/>
      <c r="G33" s="93"/>
      <c r="H33" s="93"/>
      <c r="I33" s="93"/>
      <c r="J33" s="90"/>
      <c r="K33" s="94"/>
      <c r="L33" s="44"/>
      <c r="N33" s="45"/>
      <c r="O33" s="44"/>
      <c r="P33" s="46"/>
    </row>
    <row r="34" spans="12:15" ht="14.25" customHeight="1" thickTop="1">
      <c r="L34" s="44"/>
      <c r="M34" s="79"/>
      <c r="N34" s="45"/>
      <c r="O34" s="44"/>
    </row>
    <row r="35" spans="12:15" ht="14.25" customHeight="1" hidden="1">
      <c r="L35" s="44"/>
      <c r="M35" s="45"/>
      <c r="N35" s="45"/>
      <c r="O35" s="45"/>
    </row>
    <row r="36" spans="12:15" ht="14.25" customHeight="1" hidden="1">
      <c r="L36" s="44"/>
      <c r="M36" s="45"/>
      <c r="N36" s="45"/>
      <c r="O36" s="45"/>
    </row>
    <row r="37" spans="12:15" ht="14.25" customHeight="1" hidden="1">
      <c r="L37" s="44"/>
      <c r="M37" s="45"/>
      <c r="N37" s="45"/>
      <c r="O37" s="45"/>
    </row>
    <row r="38" spans="12:15" ht="14.25" customHeight="1" hidden="1">
      <c r="L38" s="44"/>
      <c r="M38" s="45"/>
      <c r="N38" s="45"/>
      <c r="O38" s="45"/>
    </row>
    <row r="39" spans="12:15" ht="14.25" customHeight="1" hidden="1">
      <c r="L39" s="44"/>
      <c r="M39" s="45"/>
      <c r="N39" s="45"/>
      <c r="O39" s="45"/>
    </row>
    <row r="40" spans="12:15" ht="14.25" customHeight="1" hidden="1">
      <c r="L40" s="44"/>
      <c r="M40" s="45"/>
      <c r="N40" s="45"/>
      <c r="O40" s="45"/>
    </row>
    <row r="41" spans="12:15" ht="14.25" customHeight="1" hidden="1">
      <c r="L41" s="44"/>
      <c r="M41" s="45"/>
      <c r="N41" s="45"/>
      <c r="O41" s="45"/>
    </row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</sheetData>
  <sheetProtection password="896B" sheet="1" objects="1" scenarios="1"/>
  <mergeCells count="18">
    <mergeCell ref="C20:D21"/>
    <mergeCell ref="C23:H23"/>
    <mergeCell ref="F25:H25"/>
    <mergeCell ref="F28:H28"/>
    <mergeCell ref="C10:D10"/>
    <mergeCell ref="C11:D11"/>
    <mergeCell ref="C12:D13"/>
    <mergeCell ref="C14:D14"/>
    <mergeCell ref="C15:D15"/>
    <mergeCell ref="C16:D16"/>
    <mergeCell ref="C17:D17"/>
    <mergeCell ref="C18:D18"/>
    <mergeCell ref="J7:J8"/>
    <mergeCell ref="C9:D9"/>
    <mergeCell ref="F7:F8"/>
    <mergeCell ref="G7:G8"/>
    <mergeCell ref="H7:H8"/>
    <mergeCell ref="I7:I8"/>
  </mergeCells>
  <dataValidations count="4">
    <dataValidation type="list" allowBlank="1" showInputMessage="1" showErrorMessage="1" sqref="E17">
      <formula1>rngMineralKolor</formula1>
    </dataValidation>
    <dataValidation errorStyle="warning" type="whole" operator="greaterThanOrEqual" showInputMessage="1" showErrorMessage="1" errorTitle="Greška u unosu" error="Samo cijeli, pozitivni brojevi su dozvoljeni !" sqref="F5">
      <formula1>1</formula1>
    </dataValidation>
    <dataValidation type="whole" showInputMessage="1" showErrorMessage="1" prompt="Debljina ploče može biti od 4 - 20 cm !" error="GREŠKA:  Debljina ploče može biti od 4 - 20 cm !" sqref="E9">
      <formula1>cell_minDebljinaPloca</formula1>
      <formula2>cell_maxDebljinaPloca</formula2>
    </dataValidation>
    <dataValidation type="list" allowBlank="1" showInputMessage="1" showErrorMessage="1" sqref="E16">
      <formula1>rngZavrsniSloj</formula1>
    </dataValidation>
  </dataValidations>
  <printOptions horizontalCentered="1" verticalCentered="1"/>
  <pageMargins left="0.1968503937007874" right="0.1968503937007874" top="0.2755905511811024" bottom="0.2362204724409449" header="0.1968503937007874" footer="0.1968503937007874"/>
  <pageSetup fitToHeight="1" fitToWidth="1" horizontalDpi="300" verticalDpi="300" orientation="landscape" paperSize="9" r:id="rId4"/>
  <colBreaks count="1" manualBreakCount="1">
    <brk id="10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49">
      <selection activeCell="D59" sqref="D59:D63"/>
    </sheetView>
  </sheetViews>
  <sheetFormatPr defaultColWidth="9.140625" defaultRowHeight="12.75"/>
  <cols>
    <col min="1" max="1" width="5.421875" style="0" customWidth="1"/>
    <col min="2" max="2" width="37.57421875" style="3" customWidth="1"/>
    <col min="3" max="3" width="11.57421875" style="3" customWidth="1"/>
    <col min="4" max="4" width="6.28125" style="3" customWidth="1"/>
    <col min="5" max="5" width="36.00390625" style="3" customWidth="1"/>
    <col min="6" max="6" width="8.00390625" style="8" customWidth="1"/>
  </cols>
  <sheetData>
    <row r="1" spans="1:3" ht="24">
      <c r="A1" s="13" t="s">
        <v>40</v>
      </c>
      <c r="C1" s="14">
        <v>25</v>
      </c>
    </row>
    <row r="2" spans="1:3" ht="18" customHeight="1">
      <c r="A2" s="13"/>
      <c r="C2" s="1"/>
    </row>
    <row r="3" spans="1:5" s="9" customFormat="1" ht="24.75" customHeight="1">
      <c r="A3" s="13" t="s">
        <v>29</v>
      </c>
      <c r="C3" s="10"/>
      <c r="D3" s="10"/>
      <c r="E3" s="10"/>
    </row>
    <row r="4" spans="2:6" ht="13.5">
      <c r="B4" s="11" t="s">
        <v>27</v>
      </c>
      <c r="C4" s="16" t="s">
        <v>34</v>
      </c>
      <c r="E4" s="15" t="s">
        <v>54</v>
      </c>
      <c r="F4" s="6"/>
    </row>
    <row r="5" spans="2:6" ht="13.5">
      <c r="B5" s="12" t="s">
        <v>28</v>
      </c>
      <c r="C5" s="14">
        <v>4.1</v>
      </c>
      <c r="E5" s="3" t="s">
        <v>78</v>
      </c>
      <c r="F5" s="6"/>
    </row>
    <row r="6" spans="2:6" ht="13.5">
      <c r="B6" s="12" t="s">
        <v>4</v>
      </c>
      <c r="C6" s="14">
        <v>3.9</v>
      </c>
      <c r="E6" s="3" t="s">
        <v>78</v>
      </c>
      <c r="F6" s="6"/>
    </row>
    <row r="7" ht="13.5"/>
    <row r="8" spans="2:6" ht="13.5">
      <c r="B8" s="11" t="s">
        <v>68</v>
      </c>
      <c r="C8" s="16" t="s">
        <v>34</v>
      </c>
      <c r="E8" s="15" t="s">
        <v>54</v>
      </c>
      <c r="F8" s="6"/>
    </row>
    <row r="9" spans="2:6" ht="13.5">
      <c r="B9" s="104" t="s">
        <v>69</v>
      </c>
      <c r="C9" s="119">
        <v>6.21</v>
      </c>
      <c r="E9" s="3" t="s">
        <v>77</v>
      </c>
      <c r="F9" s="6"/>
    </row>
    <row r="10" ht="13.5"/>
    <row r="11" spans="2:6" ht="13.5">
      <c r="B11" s="11" t="s">
        <v>74</v>
      </c>
      <c r="C11" s="16" t="s">
        <v>34</v>
      </c>
      <c r="E11" s="15" t="s">
        <v>54</v>
      </c>
      <c r="F11" s="6"/>
    </row>
    <row r="12" spans="2:6" ht="13.5">
      <c r="B12" s="104" t="s">
        <v>75</v>
      </c>
      <c r="C12" s="14">
        <v>8.22</v>
      </c>
      <c r="E12" s="3" t="s">
        <v>76</v>
      </c>
      <c r="F12" s="6"/>
    </row>
    <row r="13" ht="13.5"/>
    <row r="14" spans="2:6" ht="13.5">
      <c r="B14" s="11" t="s">
        <v>84</v>
      </c>
      <c r="C14" s="16" t="s">
        <v>34</v>
      </c>
      <c r="E14" s="15" t="s">
        <v>54</v>
      </c>
      <c r="F14" s="6"/>
    </row>
    <row r="15" spans="2:6" ht="13.5">
      <c r="B15" s="104" t="s">
        <v>85</v>
      </c>
      <c r="C15" s="14">
        <v>8.2</v>
      </c>
      <c r="E15" s="3" t="s">
        <v>83</v>
      </c>
      <c r="F15" s="6"/>
    </row>
    <row r="16" ht="13.5"/>
    <row r="17" spans="2:5" ht="13.5">
      <c r="B17" s="11" t="s">
        <v>79</v>
      </c>
      <c r="C17" s="16"/>
      <c r="E17" s="15" t="s">
        <v>54</v>
      </c>
    </row>
    <row r="18" spans="2:5" ht="13.5">
      <c r="B18" s="26">
        <v>4</v>
      </c>
      <c r="C18" s="16"/>
      <c r="E18" s="3" t="s">
        <v>56</v>
      </c>
    </row>
    <row r="19" spans="2:5" ht="13.5">
      <c r="B19" s="26">
        <v>20</v>
      </c>
      <c r="C19" s="16"/>
      <c r="E19" s="3" t="s">
        <v>57</v>
      </c>
    </row>
    <row r="20" ht="13.5"/>
    <row r="21" spans="2:4" ht="13.5">
      <c r="B21" s="11" t="s">
        <v>59</v>
      </c>
      <c r="C21" s="16" t="s">
        <v>6</v>
      </c>
      <c r="D21" s="118"/>
    </row>
    <row r="22" spans="2:5" ht="13.5">
      <c r="B22" s="2" t="s">
        <v>60</v>
      </c>
      <c r="C22" s="14">
        <v>1.73</v>
      </c>
      <c r="D22" s="1"/>
      <c r="E22" s="5" t="s">
        <v>87</v>
      </c>
    </row>
    <row r="23" spans="2:5" ht="13.5">
      <c r="B23" s="2" t="s">
        <v>90</v>
      </c>
      <c r="C23" s="14">
        <v>1.73</v>
      </c>
      <c r="D23" s="1"/>
      <c r="E23" s="5" t="s">
        <v>87</v>
      </c>
    </row>
    <row r="24" spans="2:5" ht="13.5">
      <c r="B24" s="2" t="s">
        <v>58</v>
      </c>
      <c r="C24" s="14">
        <v>2.98</v>
      </c>
      <c r="D24" s="1"/>
      <c r="E24" s="5" t="s">
        <v>87</v>
      </c>
    </row>
    <row r="25" spans="2:5" ht="13.5">
      <c r="B25" s="2" t="s">
        <v>5</v>
      </c>
      <c r="C25" s="14">
        <v>2.55</v>
      </c>
      <c r="D25" s="1"/>
      <c r="E25" s="5" t="s">
        <v>87</v>
      </c>
    </row>
    <row r="26" spans="2:6" s="101" customFormat="1" ht="13.5">
      <c r="B26" s="102"/>
      <c r="C26" s="1"/>
      <c r="D26" s="1"/>
      <c r="E26" s="24"/>
      <c r="F26" s="103"/>
    </row>
    <row r="27" spans="2:5" ht="13.5">
      <c r="B27" s="4"/>
      <c r="C27" s="5"/>
      <c r="D27" s="24"/>
      <c r="E27" s="5"/>
    </row>
    <row r="28" spans="2:4" ht="13.5">
      <c r="B28" s="11" t="s">
        <v>52</v>
      </c>
      <c r="C28" s="16" t="s">
        <v>6</v>
      </c>
      <c r="D28" s="1"/>
    </row>
    <row r="29" spans="2:5" ht="13.5">
      <c r="B29" s="2" t="s">
        <v>5</v>
      </c>
      <c r="C29" s="14">
        <v>2.55</v>
      </c>
      <c r="D29" s="1"/>
      <c r="E29" s="5"/>
    </row>
    <row r="30" spans="2:5" ht="13.5">
      <c r="B30" s="2" t="s">
        <v>58</v>
      </c>
      <c r="C30" s="14">
        <v>2.98</v>
      </c>
      <c r="D30" s="1"/>
      <c r="E30" s="5"/>
    </row>
    <row r="31" spans="2:5" ht="13.5">
      <c r="B31" s="2" t="s">
        <v>53</v>
      </c>
      <c r="C31" s="14">
        <v>2.98</v>
      </c>
      <c r="D31" s="1"/>
      <c r="E31" s="5"/>
    </row>
    <row r="32" ht="13.5">
      <c r="D32" s="1"/>
    </row>
    <row r="33" spans="2:4" ht="13.5">
      <c r="B33" s="19" t="s">
        <v>9</v>
      </c>
      <c r="C33" s="16" t="s">
        <v>6</v>
      </c>
      <c r="D33" s="1"/>
    </row>
    <row r="34" spans="1:5" ht="13.5">
      <c r="A34" s="25">
        <v>0</v>
      </c>
      <c r="B34" s="20" t="s">
        <v>10</v>
      </c>
      <c r="C34" s="21">
        <v>0.44</v>
      </c>
      <c r="D34" s="24"/>
      <c r="E34" s="5"/>
    </row>
    <row r="35" spans="1:5" ht="13.5">
      <c r="A35" s="25">
        <v>3.1</v>
      </c>
      <c r="B35" s="20" t="s">
        <v>11</v>
      </c>
      <c r="C35" s="21">
        <v>0.49</v>
      </c>
      <c r="D35" s="24"/>
      <c r="E35" s="5"/>
    </row>
    <row r="36" spans="1:5" ht="13.5">
      <c r="A36" s="25">
        <v>6.1</v>
      </c>
      <c r="B36" s="20" t="s">
        <v>12</v>
      </c>
      <c r="C36" s="18">
        <v>0.54</v>
      </c>
      <c r="D36" s="24"/>
      <c r="E36" s="5"/>
    </row>
    <row r="37" spans="1:5" ht="13.5">
      <c r="A37" s="25">
        <v>8.1</v>
      </c>
      <c r="B37" s="20" t="s">
        <v>13</v>
      </c>
      <c r="C37" s="21">
        <v>0.65</v>
      </c>
      <c r="D37" s="24"/>
      <c r="E37" s="5"/>
    </row>
    <row r="38" spans="1:5" ht="13.5">
      <c r="A38" s="25">
        <v>10.1</v>
      </c>
      <c r="B38" s="20" t="s">
        <v>14</v>
      </c>
      <c r="C38" s="21">
        <v>1.09</v>
      </c>
      <c r="D38" s="24"/>
      <c r="E38" s="5"/>
    </row>
    <row r="39" spans="1:5" ht="13.5">
      <c r="A39" s="25">
        <v>13.1</v>
      </c>
      <c r="B39" s="20" t="s">
        <v>86</v>
      </c>
      <c r="C39" s="21">
        <v>1.22</v>
      </c>
      <c r="D39" s="24"/>
      <c r="E39" s="5"/>
    </row>
    <row r="40" spans="2:6" ht="13.5">
      <c r="B40" s="4"/>
      <c r="C40" s="5"/>
      <c r="D40" s="5"/>
      <c r="E40" s="5"/>
      <c r="F40" s="7"/>
    </row>
    <row r="41" spans="2:4" ht="13.5">
      <c r="B41" s="114" t="s">
        <v>24</v>
      </c>
      <c r="C41" s="14">
        <v>16</v>
      </c>
      <c r="D41" s="1"/>
    </row>
    <row r="42" spans="3:4" ht="13.5">
      <c r="C42" s="1"/>
      <c r="D42" s="1"/>
    </row>
    <row r="43" spans="2:6" ht="12.75">
      <c r="B43" s="22" t="s">
        <v>71</v>
      </c>
      <c r="C43" s="23" t="s">
        <v>35</v>
      </c>
      <c r="D43" s="16" t="s">
        <v>6</v>
      </c>
      <c r="E43" s="15" t="s">
        <v>41</v>
      </c>
      <c r="F43" s="16" t="s">
        <v>6</v>
      </c>
    </row>
    <row r="44" spans="2:6" ht="12.75">
      <c r="B44" s="12" t="s">
        <v>15</v>
      </c>
      <c r="C44" s="14">
        <v>3</v>
      </c>
      <c r="D44" s="120">
        <v>10.9</v>
      </c>
      <c r="E44" s="20" t="s">
        <v>24</v>
      </c>
      <c r="F44" s="14">
        <f>cell_cijenaMkgObojeni</f>
        <v>16</v>
      </c>
    </row>
    <row r="45" spans="2:6" ht="12.75">
      <c r="B45" s="12" t="s">
        <v>16</v>
      </c>
      <c r="C45" s="14">
        <v>3.5</v>
      </c>
      <c r="D45" s="120">
        <v>10.9</v>
      </c>
      <c r="E45" s="20" t="s">
        <v>24</v>
      </c>
      <c r="F45" s="14">
        <f>cell_cijenaMkgObojeni</f>
        <v>16</v>
      </c>
    </row>
    <row r="46" spans="2:6" ht="12.75">
      <c r="B46" s="12" t="s">
        <v>17</v>
      </c>
      <c r="C46" s="14">
        <v>3</v>
      </c>
      <c r="D46" s="120">
        <v>10.9</v>
      </c>
      <c r="E46" s="20" t="s">
        <v>25</v>
      </c>
      <c r="F46" s="14">
        <v>13.15</v>
      </c>
    </row>
    <row r="47" spans="2:6" ht="12.75">
      <c r="B47" s="12" t="s">
        <v>18</v>
      </c>
      <c r="C47" s="14">
        <v>3.5</v>
      </c>
      <c r="D47" s="120">
        <v>10.9</v>
      </c>
      <c r="E47" s="20" t="s">
        <v>25</v>
      </c>
      <c r="F47" s="14">
        <v>13.15</v>
      </c>
    </row>
    <row r="48" spans="2:6" ht="12.75">
      <c r="B48" s="12" t="s">
        <v>22</v>
      </c>
      <c r="C48" s="14">
        <v>3</v>
      </c>
      <c r="D48" s="120">
        <v>13.5</v>
      </c>
      <c r="E48" s="20" t="s">
        <v>24</v>
      </c>
      <c r="F48" s="14">
        <f>cell_cijenaMkgObojeni</f>
        <v>16</v>
      </c>
    </row>
    <row r="49" spans="2:6" ht="12.75">
      <c r="B49" s="12" t="s">
        <v>23</v>
      </c>
      <c r="C49" s="14">
        <v>3.5</v>
      </c>
      <c r="D49" s="120">
        <v>13.5</v>
      </c>
      <c r="E49" s="20" t="s">
        <v>24</v>
      </c>
      <c r="F49" s="14">
        <f>cell_cijenaMkgObojeni</f>
        <v>16</v>
      </c>
    </row>
    <row r="50" spans="2:6" ht="12.75">
      <c r="B50" s="12" t="s">
        <v>46</v>
      </c>
      <c r="C50" s="14">
        <v>4</v>
      </c>
      <c r="D50" s="120">
        <v>2.9</v>
      </c>
      <c r="E50" s="20" t="s">
        <v>24</v>
      </c>
      <c r="F50" s="14">
        <f>cell_cijenaMkgObojeni</f>
        <v>16</v>
      </c>
    </row>
    <row r="52" spans="2:6" ht="12.75">
      <c r="B52" s="22" t="s">
        <v>70</v>
      </c>
      <c r="C52" s="23" t="s">
        <v>35</v>
      </c>
      <c r="D52" s="16" t="s">
        <v>6</v>
      </c>
      <c r="E52"/>
      <c r="F52"/>
    </row>
    <row r="53" spans="2:6" ht="12.75">
      <c r="B53" s="12" t="s">
        <v>15</v>
      </c>
      <c r="C53" s="14">
        <v>3</v>
      </c>
      <c r="D53" s="120">
        <v>10.9</v>
      </c>
      <c r="E53"/>
      <c r="F53"/>
    </row>
    <row r="54" spans="2:6" ht="12.75">
      <c r="B54" s="12" t="s">
        <v>16</v>
      </c>
      <c r="C54" s="14">
        <v>3.5</v>
      </c>
      <c r="D54" s="120">
        <v>10.9</v>
      </c>
      <c r="E54"/>
      <c r="F54"/>
    </row>
    <row r="55" spans="2:6" ht="12.75">
      <c r="B55" s="12" t="s">
        <v>72</v>
      </c>
      <c r="C55" s="14">
        <v>4</v>
      </c>
      <c r="D55" s="120">
        <v>9.9</v>
      </c>
      <c r="E55"/>
      <c r="F55"/>
    </row>
    <row r="56" spans="2:6" ht="12.75">
      <c r="B56" s="12" t="s">
        <v>73</v>
      </c>
      <c r="C56" s="14">
        <v>3.5</v>
      </c>
      <c r="D56" s="120">
        <v>9.9</v>
      </c>
      <c r="E56"/>
      <c r="F56"/>
    </row>
    <row r="58" spans="2:6" ht="12.75">
      <c r="B58" s="22" t="s">
        <v>45</v>
      </c>
      <c r="C58" s="23" t="s">
        <v>35</v>
      </c>
      <c r="D58" s="16" t="s">
        <v>6</v>
      </c>
      <c r="E58" s="15" t="s">
        <v>41</v>
      </c>
      <c r="F58" s="16" t="s">
        <v>6</v>
      </c>
    </row>
    <row r="59" spans="2:6" ht="12.75">
      <c r="B59" s="12" t="s">
        <v>47</v>
      </c>
      <c r="C59" s="14">
        <v>3</v>
      </c>
      <c r="D59" s="120">
        <v>2.9</v>
      </c>
      <c r="E59" s="14" t="s">
        <v>24</v>
      </c>
      <c r="F59" s="14">
        <f>cell_cijenaMkgObojeni</f>
        <v>16</v>
      </c>
    </row>
    <row r="60" spans="2:6" ht="12.75">
      <c r="B60" s="12" t="s">
        <v>46</v>
      </c>
      <c r="C60" s="14">
        <v>4</v>
      </c>
      <c r="D60" s="120">
        <v>2.9</v>
      </c>
      <c r="E60" s="14" t="s">
        <v>24</v>
      </c>
      <c r="F60" s="14">
        <f>cell_cijenaMkgObojeni</f>
        <v>16</v>
      </c>
    </row>
    <row r="61" spans="2:6" ht="12.75">
      <c r="B61" s="12" t="s">
        <v>48</v>
      </c>
      <c r="C61" s="14">
        <v>5</v>
      </c>
      <c r="D61" s="120">
        <v>2.9</v>
      </c>
      <c r="E61" s="14" t="s">
        <v>24</v>
      </c>
      <c r="F61" s="14">
        <f>cell_cijenaMkgObojeni</f>
        <v>16</v>
      </c>
    </row>
    <row r="62" spans="2:6" ht="12.75">
      <c r="B62" s="12" t="s">
        <v>49</v>
      </c>
      <c r="C62" s="14">
        <v>4</v>
      </c>
      <c r="D62" s="120">
        <v>2.9</v>
      </c>
      <c r="E62" s="14" t="s">
        <v>24</v>
      </c>
      <c r="F62" s="14">
        <f>cell_cijenaMkgObojeni</f>
        <v>16</v>
      </c>
    </row>
    <row r="63" spans="2:6" ht="12.75">
      <c r="B63" s="12" t="s">
        <v>50</v>
      </c>
      <c r="C63" s="14">
        <v>6</v>
      </c>
      <c r="D63" s="120">
        <v>2.9</v>
      </c>
      <c r="E63" s="14" t="s">
        <v>24</v>
      </c>
      <c r="F63" s="14">
        <f>cell_cijenaMkgObojeni</f>
        <v>16</v>
      </c>
    </row>
    <row r="65" spans="2:5" ht="12.75">
      <c r="B65" s="22" t="s">
        <v>51</v>
      </c>
      <c r="C65" s="23" t="s">
        <v>35</v>
      </c>
      <c r="D65" s="16" t="s">
        <v>6</v>
      </c>
      <c r="E65" s="15" t="s">
        <v>54</v>
      </c>
    </row>
    <row r="66" spans="2:4" ht="12.75">
      <c r="B66" s="12" t="s">
        <v>32</v>
      </c>
      <c r="C66" s="27" t="s">
        <v>32</v>
      </c>
      <c r="D66" s="27" t="s">
        <v>32</v>
      </c>
    </row>
    <row r="67" spans="2:5" ht="12.75">
      <c r="B67" s="12" t="s">
        <v>62</v>
      </c>
      <c r="C67" s="14">
        <v>0.2</v>
      </c>
      <c r="D67" s="14">
        <v>20.03</v>
      </c>
      <c r="E67" s="3" t="s">
        <v>63</v>
      </c>
    </row>
    <row r="68" spans="3:4" ht="12.75">
      <c r="C68" s="1"/>
      <c r="D68" s="1"/>
    </row>
    <row r="69" spans="2:3" ht="12.75">
      <c r="B69" s="22" t="s">
        <v>64</v>
      </c>
      <c r="C69" s="16" t="s">
        <v>6</v>
      </c>
    </row>
    <row r="70" spans="2:6" ht="12.75">
      <c r="B70" s="104" t="s">
        <v>20</v>
      </c>
      <c r="C70" s="14">
        <v>1.18</v>
      </c>
      <c r="E70" s="8"/>
      <c r="F70"/>
    </row>
    <row r="71" spans="2:6" ht="12.75">
      <c r="B71" s="104" t="s">
        <v>21</v>
      </c>
      <c r="C71" s="14">
        <v>2.62</v>
      </c>
      <c r="E71" s="8"/>
      <c r="F71"/>
    </row>
    <row r="73" spans="2:3" ht="12.75">
      <c r="B73" s="17" t="s">
        <v>7</v>
      </c>
      <c r="C73" s="14">
        <v>5.29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Samoborka d.d. - Samobor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Kalkulacije fasadnih sustava - potrošnje i cijene</dc:title>
  <dc:subject/>
  <dc:creator>hanzek</dc:creator>
  <cp:keywords>v1.0</cp:keywords>
  <dc:description/>
  <cp:lastModifiedBy>hanzek</cp:lastModifiedBy>
  <cp:lastPrinted>2012-09-05T11:13:04Z</cp:lastPrinted>
  <dcterms:created xsi:type="dcterms:W3CDTF">2011-09-12T09:11:21Z</dcterms:created>
  <dcterms:modified xsi:type="dcterms:W3CDTF">2013-06-11T10:45:24Z</dcterms:modified>
  <cp:category/>
  <cp:version/>
  <cp:contentType/>
  <cp:contentStatus/>
</cp:coreProperties>
</file>